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a\Downloads\"/>
    </mc:Choice>
  </mc:AlternateContent>
  <xr:revisionPtr revIDLastSave="0" documentId="13_ncr:1_{88BE467D-68F3-48E1-B670-E2E8A67E2516}" xr6:coauthVersionLast="45" xr6:coauthVersionMax="45" xr10:uidLastSave="{00000000-0000-0000-0000-000000000000}"/>
  <bookViews>
    <workbookView xWindow="-120" yWindow="-120" windowWidth="20730" windowHeight="11160" tabRatio="254" xr2:uid="{81DEB66B-C91F-4658-B5F8-5250BAC61380}"/>
  </bookViews>
  <sheets>
    <sheet name="Evento 379" sheetId="4" r:id="rId1"/>
    <sheet name="Evento 380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4" l="1"/>
  <c r="D48" i="4"/>
  <c r="D52" i="4"/>
  <c r="D51" i="4"/>
  <c r="D50" i="4"/>
  <c r="D49" i="4"/>
  <c r="D47" i="4"/>
  <c r="D46" i="4"/>
  <c r="D45" i="4"/>
  <c r="D44" i="4"/>
  <c r="D42" i="4"/>
  <c r="D55" i="4" l="1"/>
  <c r="G7" i="4" l="1"/>
  <c r="G18" i="4"/>
  <c r="G17" i="4"/>
  <c r="G16" i="4"/>
  <c r="G15" i="4"/>
  <c r="G14" i="4"/>
  <c r="G13" i="4"/>
  <c r="G12" i="4"/>
  <c r="G11" i="4"/>
  <c r="G10" i="4"/>
  <c r="G9" i="4"/>
  <c r="G8" i="4"/>
  <c r="E7" i="4"/>
  <c r="H7" i="4" s="1"/>
  <c r="F10" i="2"/>
  <c r="F20" i="2"/>
  <c r="D9" i="2"/>
  <c r="E8" i="4"/>
  <c r="H8" i="4" s="1"/>
  <c r="E9" i="4"/>
  <c r="H9" i="4" s="1"/>
  <c r="E10" i="4"/>
  <c r="H10" i="4" s="1"/>
  <c r="E11" i="4"/>
  <c r="H11" i="4" s="1"/>
  <c r="E12" i="4"/>
  <c r="H12" i="4" s="1"/>
  <c r="E13" i="4"/>
  <c r="H13" i="4" s="1"/>
  <c r="E14" i="4"/>
  <c r="H14" i="4" s="1"/>
  <c r="E15" i="4"/>
  <c r="H15" i="4" s="1"/>
  <c r="E16" i="4"/>
  <c r="H16" i="4" s="1"/>
  <c r="E17" i="4"/>
  <c r="H17" i="4" s="1"/>
  <c r="E18" i="4"/>
  <c r="H18" i="4" s="1"/>
  <c r="I20" i="4"/>
  <c r="F20" i="4"/>
  <c r="D20" i="4"/>
  <c r="J18" i="4"/>
  <c r="J17" i="4"/>
  <c r="J16" i="4"/>
  <c r="J15" i="4"/>
  <c r="J14" i="4"/>
  <c r="J13" i="4"/>
  <c r="J12" i="4"/>
  <c r="J11" i="4"/>
  <c r="J10" i="4"/>
  <c r="J9" i="4"/>
  <c r="J8" i="4"/>
  <c r="J7" i="4"/>
  <c r="H20" i="2"/>
  <c r="D7" i="2"/>
  <c r="D8" i="2"/>
  <c r="I8" i="2"/>
  <c r="I9" i="2"/>
  <c r="I10" i="2"/>
  <c r="I11" i="2"/>
  <c r="I12" i="2"/>
  <c r="I13" i="2"/>
  <c r="I14" i="2"/>
  <c r="I15" i="2"/>
  <c r="I16" i="2"/>
  <c r="I17" i="2"/>
  <c r="I18" i="2"/>
  <c r="I7" i="2"/>
  <c r="F7" i="2"/>
  <c r="E20" i="2"/>
  <c r="C20" i="2"/>
  <c r="F8" i="2"/>
  <c r="F9" i="2"/>
  <c r="F11" i="2"/>
  <c r="F12" i="2"/>
  <c r="F13" i="2"/>
  <c r="F14" i="2"/>
  <c r="F15" i="2"/>
  <c r="F16" i="2"/>
  <c r="F17" i="2"/>
  <c r="F18" i="2"/>
  <c r="G8" i="2"/>
  <c r="G9" i="2"/>
  <c r="D10" i="2"/>
  <c r="G10" i="2" s="1"/>
  <c r="D11" i="2"/>
  <c r="G11" i="2" s="1"/>
  <c r="D12" i="2"/>
  <c r="G12" i="2" s="1"/>
  <c r="D13" i="2"/>
  <c r="G13" i="2" s="1"/>
  <c r="D14" i="2"/>
  <c r="G14" i="2" s="1"/>
  <c r="D15" i="2"/>
  <c r="G15" i="2" s="1"/>
  <c r="D16" i="2"/>
  <c r="G16" i="2" s="1"/>
  <c r="D17" i="2"/>
  <c r="G17" i="2" s="1"/>
  <c r="D18" i="2"/>
  <c r="G18" i="2" s="1"/>
  <c r="G7" i="2"/>
  <c r="J20" i="4" l="1"/>
  <c r="H20" i="4"/>
  <c r="G20" i="4"/>
  <c r="E20" i="4"/>
  <c r="I20" i="2"/>
  <c r="D20" i="2"/>
  <c r="G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4" authorId="0" shapeId="0" xr:uid="{2B205C2D-1A94-46AF-8A54-801B093A48B1}">
      <text>
        <r>
          <rPr>
            <b/>
            <sz val="9"/>
            <color indexed="81"/>
            <rFont val="Segoe UI"/>
            <family val="2"/>
          </rPr>
          <t>Despesas:</t>
        </r>
        <r>
          <rPr>
            <sz val="9"/>
            <color indexed="81"/>
            <rFont val="Segoe UI"/>
            <family val="2"/>
          </rPr>
          <t xml:space="preserve"> Compras do contribuinte com base na Defis, NFE-s informadas no Siget e EFD ICMS/IPI.</t>
        </r>
      </text>
    </comment>
    <comment ref="E4" authorId="0" shapeId="0" xr:uid="{1656C295-705F-4875-9341-E6339E81291A}">
      <text>
        <r>
          <rPr>
            <b/>
            <sz val="9"/>
            <color indexed="81"/>
            <rFont val="Segoe UI"/>
            <family val="2"/>
          </rPr>
          <t>Receita mínima:</t>
        </r>
        <r>
          <rPr>
            <sz val="9"/>
            <color indexed="81"/>
            <rFont val="Segoe UI"/>
            <family val="2"/>
          </rPr>
          <t xml:space="preserve"> Valor de receita mínima que deveria ter sido informada obedecendo o fator despesa x receitas de 20%. Ou seja, a receita sempre deverá estar acima em 20% sobre as despesas.</t>
        </r>
      </text>
    </comment>
    <comment ref="F4" authorId="0" shapeId="0" xr:uid="{E7DC4AB8-8720-448D-8C2F-C3A73402A414}">
      <text>
        <r>
          <rPr>
            <b/>
            <sz val="9"/>
            <color indexed="81"/>
            <rFont val="Segoe UI"/>
            <family val="2"/>
          </rPr>
          <t>Receita declarada:</t>
        </r>
        <r>
          <rPr>
            <sz val="9"/>
            <color indexed="81"/>
            <rFont val="Segoe UI"/>
            <family val="2"/>
          </rPr>
          <t xml:space="preserve"> Receita informada no PGDAS-D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H4" authorId="0" shapeId="0" xr:uid="{3616F8A4-8944-432B-87BD-65F61B1E8374}">
      <text>
        <r>
          <rPr>
            <b/>
            <sz val="9"/>
            <color indexed="81"/>
            <rFont val="Segoe UI"/>
            <family val="2"/>
          </rPr>
          <t xml:space="preserve">Diferença do ideal: </t>
        </r>
        <r>
          <rPr>
            <sz val="9"/>
            <color indexed="81"/>
            <rFont val="Segoe UI"/>
            <family val="2"/>
          </rPr>
          <t xml:space="preserve">Diferença do valor declarado no PGDAS-D e dos valores que deveriam ter sido declarados pelo contribuinte.
</t>
        </r>
      </text>
    </comment>
    <comment ref="I4" authorId="0" shapeId="0" xr:uid="{3DCC2266-D926-4680-A3F3-E7F76B2195FF}">
      <text>
        <r>
          <rPr>
            <b/>
            <sz val="9"/>
            <color indexed="81"/>
            <rFont val="Segoe UI"/>
            <family val="2"/>
          </rPr>
          <t xml:space="preserve">Com substituição: </t>
        </r>
        <r>
          <rPr>
            <sz val="9"/>
            <color indexed="81"/>
            <rFont val="Segoe UI"/>
            <family val="2"/>
          </rPr>
          <t>Campo para preenchimento com os valores  com substituição tributária informados pelo contribuinte na autorregularização.</t>
        </r>
      </text>
    </comment>
    <comment ref="J4" authorId="0" shapeId="0" xr:uid="{7EA5CD25-0447-40D3-878D-E3C1F4FC9F85}">
      <text>
        <r>
          <rPr>
            <sz val="9"/>
            <color indexed="81"/>
            <rFont val="Segoe UI"/>
            <family val="2"/>
          </rPr>
          <t>Conforme art. 7º e inciso II da Instrução Normativa 79/2019, os contribuintes que tenham omitido valores com substituição tributária deverão aplicar o percentual de 10% sobre a receita declarada.</t>
        </r>
      </text>
    </comment>
    <comment ref="G20" authorId="0" shapeId="0" xr:uid="{BB12A501-AB23-4518-BC43-49D061BEF8F0}">
      <text>
        <r>
          <rPr>
            <b/>
            <sz val="9"/>
            <color indexed="81"/>
            <rFont val="Segoe UI"/>
            <family val="2"/>
          </rPr>
          <t xml:space="preserve">Percentual: </t>
        </r>
        <r>
          <rPr>
            <sz val="9"/>
            <color indexed="81"/>
            <rFont val="Segoe UI"/>
            <family val="2"/>
          </rPr>
          <t>Média do percentual da razão Despesas x Receitas durante o exercício.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" authorId="0" shapeId="0" xr:uid="{690D6F9F-CA4B-4DA5-ABB5-717B9B7F7AA3}">
      <text>
        <r>
          <rPr>
            <b/>
            <sz val="9"/>
            <color indexed="81"/>
            <rFont val="Segoe UI"/>
            <family val="2"/>
          </rPr>
          <t>Compras:</t>
        </r>
        <r>
          <rPr>
            <sz val="9"/>
            <color indexed="81"/>
            <rFont val="Segoe UI"/>
            <family val="2"/>
          </rPr>
          <t xml:space="preserve"> Compras do contribuinte com base na Defis, NFE-s informadas no Siget e EFD ICMS/IPI.</t>
        </r>
      </text>
    </comment>
    <comment ref="D4" authorId="0" shapeId="0" xr:uid="{A76EF969-D58C-4B9A-B965-94B4617EE843}">
      <text>
        <r>
          <rPr>
            <b/>
            <sz val="9"/>
            <color indexed="81"/>
            <rFont val="Segoe UI"/>
            <family val="2"/>
          </rPr>
          <t>Receita mínima:</t>
        </r>
        <r>
          <rPr>
            <sz val="9"/>
            <color indexed="81"/>
            <rFont val="Segoe UI"/>
            <family val="2"/>
          </rPr>
          <t xml:space="preserve"> Valor de receita mínima que deveria ter sido informada com base nos parâmetros de 80% de compras para comercialização e industrialização.</t>
        </r>
      </text>
    </comment>
    <comment ref="E4" authorId="0" shapeId="0" xr:uid="{B8134960-19E2-4F1B-8FD9-F6E918D12FE7}">
      <text>
        <r>
          <rPr>
            <b/>
            <sz val="9"/>
            <color indexed="81"/>
            <rFont val="Segoe UI"/>
            <family val="2"/>
          </rPr>
          <t>Receita declarada:</t>
        </r>
        <r>
          <rPr>
            <sz val="9"/>
            <color indexed="81"/>
            <rFont val="Segoe UI"/>
            <family val="2"/>
          </rPr>
          <t xml:space="preserve"> Receita informada no PGDAS-D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G4" authorId="0" shapeId="0" xr:uid="{98137C55-C7EE-42DE-8DA3-0F4E6289AE3A}">
      <text>
        <r>
          <rPr>
            <b/>
            <sz val="9"/>
            <color indexed="81"/>
            <rFont val="Segoe UI"/>
            <family val="2"/>
          </rPr>
          <t xml:space="preserve">Diferença do ideal: </t>
        </r>
        <r>
          <rPr>
            <sz val="9"/>
            <color indexed="81"/>
            <rFont val="Segoe UI"/>
            <family val="2"/>
          </rPr>
          <t xml:space="preserve">Diferença do valor declarado no PGDAS-D e dos valores que deveriam ter sido declarados pelo contribuinte.
</t>
        </r>
      </text>
    </comment>
    <comment ref="H4" authorId="0" shapeId="0" xr:uid="{6CA3B1D5-58EB-44EE-9A5E-CF75BC93E0B2}">
      <text>
        <r>
          <rPr>
            <b/>
            <sz val="9"/>
            <color indexed="81"/>
            <rFont val="Segoe UI"/>
            <family val="2"/>
          </rPr>
          <t xml:space="preserve">Com substituição: </t>
        </r>
        <r>
          <rPr>
            <sz val="9"/>
            <color indexed="81"/>
            <rFont val="Segoe UI"/>
            <family val="2"/>
          </rPr>
          <t>Campo para preenchimento com os valores  com substituição tributária informados pelo contribuinte na autorregularização.</t>
        </r>
      </text>
    </comment>
    <comment ref="I4" authorId="0" shapeId="0" xr:uid="{A135C362-43D4-461B-939D-B0AF91BF13A7}">
      <text>
        <r>
          <rPr>
            <sz val="9"/>
            <color indexed="81"/>
            <rFont val="Segoe UI"/>
            <family val="2"/>
          </rPr>
          <t>Conforme art. 7º e inciso II da Instrução Normativa 79/2019, os contribuintes que tenham omitido valores com substituição tributária deverão aplicar o percentual de 10% sobre a receita declarada.</t>
        </r>
      </text>
    </comment>
    <comment ref="F20" authorId="0" shapeId="0" xr:uid="{C14945DF-4669-437C-B9EA-43D21DD376F1}">
      <text>
        <r>
          <rPr>
            <b/>
            <sz val="9"/>
            <color indexed="81"/>
            <rFont val="Segoe UI"/>
            <family val="2"/>
          </rPr>
          <t xml:space="preserve">Percentual: </t>
        </r>
        <r>
          <rPr>
            <sz val="9"/>
            <color indexed="81"/>
            <rFont val="Segoe UI"/>
            <family val="2"/>
          </rPr>
          <t>Média do percentual da razão Despesas x Receitas durante o exercício.</t>
        </r>
      </text>
    </comment>
  </commentList>
</comments>
</file>

<file path=xl/sharedStrings.xml><?xml version="1.0" encoding="utf-8"?>
<sst xmlns="http://schemas.openxmlformats.org/spreadsheetml/2006/main" count="87" uniqueCount="61">
  <si>
    <t>Mês</t>
  </si>
  <si>
    <t>Compras</t>
  </si>
  <si>
    <t>Despesas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</si>
  <si>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</si>
  <si>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</si>
  <si>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</si>
  <si>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</si>
  <si>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</si>
  <si>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</si>
  <si>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</si>
  <si>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</si>
  <si>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</si>
  <si>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</si>
  <si>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</si>
  <si>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</si>
  <si>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Receita mínima</t>
  </si>
  <si>
    <t>Receita declarada</t>
  </si>
  <si>
    <t>Total do ano calendário</t>
  </si>
  <si>
    <t xml:space="preserve">Percentual </t>
  </si>
  <si>
    <t>Diferença do ideal</t>
  </si>
  <si>
    <t>Com substituição</t>
  </si>
  <si>
    <t>Multa de 10% sobre mercadorias COM ST</t>
  </si>
  <si>
    <r>
      <rPr>
        <i/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Evento 380 (valor das aquisições de mercadorias para comercialização ou industrialização superior a 80%  dos ingressos de recursos)</t>
    </r>
    <r>
      <rPr>
        <i/>
        <sz val="12"/>
        <color theme="1"/>
        <rFont val="Arial"/>
        <family val="2"/>
      </rPr>
      <t xml:space="preserve"> - </t>
    </r>
    <r>
      <rPr>
        <i/>
        <sz val="11"/>
        <color theme="1"/>
        <rFont val="Arial"/>
        <family val="2"/>
      </rPr>
      <t>Art. 29; inciso X  da LC 123/2006 c/c Art. 1º; § 2º, inciso II da IN 79/2019</t>
    </r>
  </si>
  <si>
    <t xml:space="preserve"> </t>
  </si>
  <si>
    <t>Passo a Passo - Utilização da Planilha Tax Prático - Consultoria Trbutária para resolução dos casos de autorregularização do evento 380</t>
  </si>
  <si>
    <t>1) Preenchimento das colunas: Compras e Receitas declaradas</t>
  </si>
  <si>
    <t>3) É ideal que o contribuinte mensalmente esteja com um percentual máximo de 80% na razão Despesas x Receitas conforme a coluna "Percentual"</t>
  </si>
  <si>
    <t>4) O contribuinte que por ventura tenha receitas com substituição tributária deverá preencher a coluna "Com substituição" com os valores devidos nessa modalidade na autorregularização, automaticamente a coluna "Multa de 10% sobre Mercadorias com ST" fará a aplicação do percentual da multa (10%).</t>
  </si>
  <si>
    <t xml:space="preserve">5) O valor total da coluna "Multa de 10% sobre mercadorias com ST" ainda sofrerá uma redução de 50%, ao final, este será o valor devido no DAE 7323, </t>
  </si>
  <si>
    <r>
      <rPr>
        <i/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Evento 379 (o valor das despesas pagas superar em 20% o valor de ingressos de recursos no mesmo período, excluído o ano de início de atividade)</t>
    </r>
    <r>
      <rPr>
        <i/>
        <sz val="12"/>
        <color theme="1"/>
        <rFont val="Arial"/>
        <family val="2"/>
      </rPr>
      <t xml:space="preserve"> - </t>
    </r>
    <r>
      <rPr>
        <i/>
        <sz val="11"/>
        <color theme="1"/>
        <rFont val="Arial"/>
        <family val="2"/>
      </rPr>
      <t>Art. 29; inciso XI  da LC 123/2006 c/c Art. 1º; § 2º, inciso I da IN 79/2019</t>
    </r>
  </si>
  <si>
    <t>2) Após o preenchimento das colunas "Compras" e "Receitas declaradas", o contribuinte poderá visualizar na coluna "Receita mínima" o valor que o mesmo deveria ter declarado no PGDAS-D. Na coluna "Diferença do ideal", o contribuinte poderá visualizar o valor que falta ser declarado no PGDAS-D para que ele esteja em conformidade com os eventos.</t>
  </si>
  <si>
    <t>Passo a Passo - Utilização da Planilha Tax Prático - Consultoria Trbutária para resolução dos casos de autorregularização do evento 379</t>
  </si>
  <si>
    <t>3) É ideal que o contribuinte mensalmente esteja com um percentual máximo de 120% na razão Despesas x Receitas conforme a coluna "Percentual"</t>
  </si>
  <si>
    <t>Estoque inicial</t>
  </si>
  <si>
    <t xml:space="preserve">Compras </t>
  </si>
  <si>
    <t>ICMS sobre compras</t>
  </si>
  <si>
    <t>Devoluções de compras</t>
  </si>
  <si>
    <t>ICMS Devoluções de compras</t>
  </si>
  <si>
    <t>Transf. Recebida</t>
  </si>
  <si>
    <t>ICMS Transf. Recebida</t>
  </si>
  <si>
    <t>Devolução transf. Recebida</t>
  </si>
  <si>
    <t>ICMS de Devolução de transf. Recebida</t>
  </si>
  <si>
    <t>Bonificações recebidas</t>
  </si>
  <si>
    <t>ICMS de Bonificações recebidas</t>
  </si>
  <si>
    <t>Estoque final</t>
  </si>
  <si>
    <t>( - )Devolução s/ transf. Recebida</t>
  </si>
  <si>
    <t>( + ) Compras</t>
  </si>
  <si>
    <t>( - ) ICMS s/ compras</t>
  </si>
  <si>
    <t>( - ) Devoluções de compras</t>
  </si>
  <si>
    <t>( + ) ICMS s/ Devoluções de compras</t>
  </si>
  <si>
    <t>( + ) Transf. Recebidas</t>
  </si>
  <si>
    <t>( + ) ICMS de Devolução de trans. Recebida</t>
  </si>
  <si>
    <t>( + ) Bonificações recebidas</t>
  </si>
  <si>
    <t>( - ) ICMS de bonificações recebidas</t>
  </si>
  <si>
    <t>( - ) Estoque final</t>
  </si>
  <si>
    <t>CMV:</t>
  </si>
  <si>
    <t>( - ) ICMS s/ trans. Recebidas</t>
  </si>
  <si>
    <r>
      <t xml:space="preserve">Como encontrar o CMV </t>
    </r>
    <r>
      <rPr>
        <b/>
        <i/>
        <sz val="10"/>
        <color theme="0"/>
        <rFont val="Arial"/>
        <family val="2"/>
      </rPr>
      <t>(art. 4º, inciso I, IN 79/2019)</t>
    </r>
  </si>
  <si>
    <t>Como encontrar o CMV e verificar se a empresa está incorrendo no evento 379!</t>
  </si>
  <si>
    <t>Pedro Anderson da Silva Costa</t>
  </si>
  <si>
    <t>Consultor Tributário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</si>
</sst>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$&quot;* #,##0.00_);_(&quot;R$&quot;* \(#,##0.00\);_(&quot;R$&quot;* &quot;-&quot;??_);_(@_)"/>
    <numFmt numFmtId="165" formatCode="&quot;R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sz val="15"/>
      <color theme="1"/>
      <name val="Arial"/>
      <family val="2"/>
    </font>
    <font>
      <b/>
      <i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7285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165" fontId="5" fillId="0" borderId="1" xfId="1" applyNumberFormat="1" applyFont="1" applyBorder="1"/>
    <xf numFmtId="10" fontId="5" fillId="0" borderId="1" xfId="0" applyNumberFormat="1" applyFont="1" applyBorder="1"/>
    <xf numFmtId="165" fontId="5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0" applyFont="1" applyBorder="1"/>
    <xf numFmtId="0" fontId="12" fillId="2" borderId="0" xfId="0" applyFont="1" applyFill="1" applyAlignment="1">
      <alignment horizontal="center" vertical="center"/>
    </xf>
    <xf numFmtId="165" fontId="13" fillId="3" borderId="0" xfId="0" applyNumberFormat="1" applyFont="1" applyFill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10" fontId="1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165" fontId="0" fillId="0" borderId="0" xfId="1" applyNumberFormat="1" applyFont="1"/>
    <xf numFmtId="0" fontId="14" fillId="0" borderId="0" xfId="0" applyFont="1"/>
    <xf numFmtId="0" fontId="12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0" xfId="1" applyNumberFormat="1" applyFont="1"/>
    <xf numFmtId="165" fontId="14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4" fillId="0" borderId="0" xfId="1" applyNumberFormat="1" applyFont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0" borderId="0" xfId="0" applyFont="1"/>
    <xf numFmtId="0" fontId="16" fillId="2" borderId="0" xfId="0" applyFont="1" applyFill="1"/>
    <xf numFmtId="0" fontId="14" fillId="2" borderId="0" xfId="0" applyFont="1" applyFill="1"/>
    <xf numFmtId="165" fontId="14" fillId="0" borderId="1" xfId="0" applyNumberFormat="1" applyFont="1" applyBorder="1"/>
    <xf numFmtId="0" fontId="14" fillId="0" borderId="1" xfId="0" applyFont="1" applyBorder="1"/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0" fontId="0" fillId="6" borderId="0" xfId="0" applyFill="1"/>
    <xf numFmtId="0" fontId="5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" fillId="6" borderId="0" xfId="0" applyFont="1" applyFill="1"/>
    <xf numFmtId="0" fontId="11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 wrapText="1"/>
    </xf>
    <xf numFmtId="165" fontId="5" fillId="6" borderId="0" xfId="0" applyNumberFormat="1" applyFont="1" applyFill="1" applyAlignment="1">
      <alignment horizontal="center" vertical="center"/>
    </xf>
    <xf numFmtId="165" fontId="14" fillId="6" borderId="0" xfId="1" applyNumberFormat="1" applyFont="1" applyFill="1" applyAlignment="1">
      <alignment horizontal="center" vertical="center"/>
    </xf>
    <xf numFmtId="165" fontId="0" fillId="6" borderId="0" xfId="1" applyNumberFormat="1" applyFont="1" applyFill="1"/>
    <xf numFmtId="0" fontId="14" fillId="6" borderId="0" xfId="0" applyFont="1" applyFill="1"/>
    <xf numFmtId="165" fontId="5" fillId="0" borderId="1" xfId="1" applyNumberFormat="1" applyFont="1" applyBorder="1" applyProtection="1">
      <protection locked="0"/>
    </xf>
    <xf numFmtId="165" fontId="5" fillId="0" borderId="1" xfId="1" applyNumberFormat="1" applyFont="1" applyBorder="1" applyAlignment="1" applyProtection="1">
      <protection locked="0"/>
    </xf>
    <xf numFmtId="165" fontId="14" fillId="0" borderId="0" xfId="0" applyNumberFormat="1" applyFont="1" applyAlignment="1" applyProtection="1">
      <alignment horizontal="center" vertical="center"/>
      <protection locked="0"/>
    </xf>
    <xf numFmtId="165" fontId="14" fillId="0" borderId="0" xfId="1" applyNumberFormat="1" applyFont="1" applyAlignment="1" applyProtection="1">
      <alignment horizontal="center" vertical="center"/>
      <protection locked="0"/>
    </xf>
    <xf numFmtId="165" fontId="14" fillId="0" borderId="1" xfId="0" applyNumberFormat="1" applyFont="1" applyBorder="1" applyProtection="1">
      <protection locked="0"/>
    </xf>
    <xf numFmtId="0" fontId="14" fillId="0" borderId="0" xfId="0" applyFont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165" fontId="12" fillId="2" borderId="0" xfId="1" applyNumberFormat="1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9" fillId="7" borderId="0" xfId="0" applyFont="1" applyFill="1" applyAlignment="1">
      <alignment horizontal="left" vertical="center"/>
    </xf>
  </cellXfs>
  <cellStyles count="2">
    <cellStyle name="Moeda" xfId="1" builtinId="4"/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1016000</xdr:colOff>
      <xdr:row>1</xdr:row>
      <xdr:rowOff>0</xdr:rowOff>
    </xdr:from>
    <xdr:to>
      <xdr:col>3</xdr:col>
      <xdr:colOff>24916</xdr:colOff>
      <xdr:row>3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1776E5E-B0FC-4CC9-9623-E7690C811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4933" y="118533"/>
          <a:ext cx="973183" cy="626534"/>
        </a:xfrm>
        <a:prstGeom prst="rect">
          <a:avLst/>
        </a:prstGeom>
      </xdr:spPr>
    </xdr:pic>
    <xdr:clientData/>
  </xdr:twoCellAnchor>
  <xdr:twoCellAnchor editAs="oneCell">
    <xdr:from>
      <xdr:col>2</xdr:col>
      <xdr:colOff>651933</xdr:colOff>
      <xdr:row>33</xdr:row>
      <xdr:rowOff>3175</xdr:rowOff>
    </xdr:from>
    <xdr:to>
      <xdr:col>3</xdr:col>
      <xdr:colOff>0</xdr:colOff>
      <xdr:row>36</xdr:row>
      <xdr:rowOff>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11AE80B-7093-44D2-B77D-C599BD6E1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866" y="7919508"/>
          <a:ext cx="1312334" cy="80116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254001</xdr:colOff>
      <xdr:row>41</xdr:row>
      <xdr:rowOff>68879</xdr:rowOff>
    </xdr:from>
    <xdr:to>
      <xdr:col>5</xdr:col>
      <xdr:colOff>1322917</xdr:colOff>
      <xdr:row>46</xdr:row>
      <xdr:rowOff>31751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E41433C-1EE2-4412-89D8-15294B728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0168" y="11043796"/>
          <a:ext cx="1068916" cy="1508038"/>
        </a:xfrm>
        <a:prstGeom prst="ellipse">
          <a:avLst/>
        </a:prstGeom>
        <a:ln w="63500" cap="rnd">
          <a:noFill/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719667</xdr:colOff>
      <xdr:row>1</xdr:row>
      <xdr:rowOff>0</xdr:rowOff>
    </xdr:from>
    <xdr:to>
      <xdr:col>2</xdr:col>
      <xdr:colOff>42334</xdr:colOff>
      <xdr:row>2</xdr:row>
      <xdr:rowOff>457198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83F51791-8DEF-4A4E-9C01-C755A871A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667" y="177800"/>
          <a:ext cx="1126067" cy="643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22100-B719-4945-8BF8-BB42877ADB4B}">
  <dimension ref="A1:K56"/>
  <sheetViews>
    <sheetView showGridLines="0" showRowColHeaders="0" tabSelected="1" zoomScale="90" zoomScaleNormal="90" workbookViewId="0">
      <selection activeCell="D7" sqref="D7"/>
    </sheetView>
  </sheetViews>
  <sheetFormatPr defaultRowHeight="15" x14ac:dyDescent="0.25"/>
  <cols>
    <col min="1" max="1" width="9.140625" style="38"/>
    <col min="2" max="2" width="2.42578125" style="38" customWidth="1"/>
    <col min="3" max="3" width="28.7109375" style="38" customWidth="1"/>
    <col min="4" max="4" width="27" style="38" customWidth="1"/>
    <col min="5" max="5" width="18.7109375" style="38" customWidth="1"/>
    <col min="6" max="6" width="20.7109375" style="38" customWidth="1"/>
    <col min="7" max="7" width="18.7109375" style="38" customWidth="1"/>
    <col min="8" max="8" width="20.140625" style="38" bestFit="1" customWidth="1"/>
    <col min="9" max="9" width="21.42578125" style="38" customWidth="1"/>
    <col min="10" max="10" width="18.140625" style="38" customWidth="1"/>
    <col min="11" max="11" width="6.7109375" style="38" customWidth="1"/>
    <col min="12" max="16384" width="9.140625" style="38"/>
  </cols>
  <sheetData>
    <row r="1" spans="1:11" ht="9" customHeight="1" x14ac:dyDescent="0.25">
      <c r="A1" s="59"/>
      <c r="B1" s="5"/>
      <c r="C1" s="1"/>
      <c r="D1" s="1"/>
      <c r="E1" s="1"/>
      <c r="F1" s="1"/>
      <c r="G1" s="1"/>
      <c r="H1" s="1"/>
      <c r="I1" s="1"/>
      <c r="J1" s="1"/>
      <c r="K1" s="59"/>
    </row>
    <row r="2" spans="1:11" x14ac:dyDescent="0.25">
      <c r="A2" s="59"/>
      <c r="B2" s="5"/>
      <c r="C2" s="1"/>
      <c r="D2" s="60" t="s">
        <v>29</v>
      </c>
      <c r="E2" s="60"/>
      <c r="F2" s="60"/>
      <c r="G2" s="60"/>
      <c r="H2" s="60"/>
      <c r="I2" s="60"/>
      <c r="J2" s="1"/>
      <c r="K2" s="59"/>
    </row>
    <row r="3" spans="1:11" ht="34.9" customHeight="1" x14ac:dyDescent="0.25">
      <c r="A3" s="59"/>
      <c r="B3" s="5"/>
      <c r="C3" s="1"/>
      <c r="D3" s="60"/>
      <c r="E3" s="60"/>
      <c r="F3" s="60"/>
      <c r="G3" s="60"/>
      <c r="H3" s="60"/>
      <c r="I3" s="60"/>
      <c r="J3" s="1" t="s">
        <v>23</v>
      </c>
      <c r="K3" s="59"/>
    </row>
    <row r="4" spans="1:11" x14ac:dyDescent="0.25">
      <c r="A4" s="59"/>
      <c r="B4" s="5"/>
      <c r="C4" s="61" t="s">
        <v>0</v>
      </c>
      <c r="D4" s="61" t="s">
        <v>2</v>
      </c>
      <c r="E4" s="61" t="s">
        <v>15</v>
      </c>
      <c r="F4" s="61" t="s">
        <v>16</v>
      </c>
      <c r="G4" s="61" t="s">
        <v>18</v>
      </c>
      <c r="H4" s="61" t="s">
        <v>19</v>
      </c>
      <c r="I4" s="63" t="s">
        <v>20</v>
      </c>
      <c r="J4" s="64" t="s">
        <v>21</v>
      </c>
      <c r="K4" s="59"/>
    </row>
    <row r="5" spans="1:11" x14ac:dyDescent="0.25">
      <c r="A5" s="59"/>
      <c r="B5" s="5"/>
      <c r="C5" s="61"/>
      <c r="D5" s="61"/>
      <c r="E5" s="61"/>
      <c r="F5" s="61"/>
      <c r="G5" s="61"/>
      <c r="H5" s="61"/>
      <c r="I5" s="63"/>
      <c r="J5" s="64"/>
      <c r="K5" s="59"/>
    </row>
    <row r="6" spans="1:11" x14ac:dyDescent="0.25">
      <c r="A6" s="59"/>
      <c r="B6" s="5"/>
      <c r="C6" s="62"/>
      <c r="D6" s="62"/>
      <c r="E6" s="62"/>
      <c r="F6" s="62"/>
      <c r="G6" s="62"/>
      <c r="H6" s="62"/>
      <c r="I6" s="62"/>
      <c r="J6" s="65"/>
      <c r="K6" s="59"/>
    </row>
    <row r="7" spans="1:11" x14ac:dyDescent="0.25">
      <c r="A7" s="59"/>
      <c r="B7" s="5"/>
      <c r="C7" s="6" t="s">
        <v>3</v>
      </c>
      <c r="D7" s="50">
        <v>85123.42</v>
      </c>
      <c r="E7" s="2">
        <f>D7*1.2</f>
        <v>102148.10399999999</v>
      </c>
      <c r="F7" s="50">
        <v>102148.8</v>
      </c>
      <c r="G7" s="3">
        <f>F7/D7</f>
        <v>1.2000081763632149</v>
      </c>
      <c r="H7" s="4">
        <f>F7-E7</f>
        <v>0.69600000001082662</v>
      </c>
      <c r="I7" s="51">
        <v>0</v>
      </c>
      <c r="J7" s="4">
        <f>I7*10%</f>
        <v>0</v>
      </c>
      <c r="K7" s="59"/>
    </row>
    <row r="8" spans="1:11" x14ac:dyDescent="0.25">
      <c r="A8" s="59"/>
      <c r="B8" s="5"/>
      <c r="C8" s="6" t="s">
        <v>4</v>
      </c>
      <c r="D8" s="50">
        <v>62451.23</v>
      </c>
      <c r="E8" s="2">
        <f t="shared" ref="E8:E18" si="0">D8*120%</f>
        <v>74941.475999999995</v>
      </c>
      <c r="F8" s="50">
        <v>54112.69</v>
      </c>
      <c r="G8" s="3">
        <f t="shared" ref="G8:G18" si="1">F8/D8</f>
        <v>0.86647917102673555</v>
      </c>
      <c r="H8" s="4">
        <f t="shared" ref="H8:H18" si="2">F8-E8</f>
        <v>-20828.785999999993</v>
      </c>
      <c r="I8" s="51">
        <v>14236.1</v>
      </c>
      <c r="J8" s="4">
        <f t="shared" ref="J8:J18" si="3">I8*10%</f>
        <v>1423.6100000000001</v>
      </c>
      <c r="K8" s="59"/>
    </row>
    <row r="9" spans="1:11" x14ac:dyDescent="0.25">
      <c r="A9" s="59"/>
      <c r="B9" s="5"/>
      <c r="C9" s="6" t="s">
        <v>5</v>
      </c>
      <c r="D9" s="50">
        <v>64123.89</v>
      </c>
      <c r="E9" s="2">
        <f t="shared" si="0"/>
        <v>76948.667999999991</v>
      </c>
      <c r="F9" s="50">
        <v>74521.06</v>
      </c>
      <c r="G9" s="3">
        <f t="shared" si="1"/>
        <v>1.1621419099808199</v>
      </c>
      <c r="H9" s="4">
        <f t="shared" si="2"/>
        <v>-2427.6079999999929</v>
      </c>
      <c r="I9" s="51">
        <v>1544</v>
      </c>
      <c r="J9" s="4">
        <f t="shared" si="3"/>
        <v>154.4</v>
      </c>
      <c r="K9" s="59"/>
    </row>
    <row r="10" spans="1:11" x14ac:dyDescent="0.25">
      <c r="A10" s="59"/>
      <c r="B10" s="5"/>
      <c r="C10" s="6" t="s">
        <v>6</v>
      </c>
      <c r="D10" s="50">
        <v>74111.59</v>
      </c>
      <c r="E10" s="2">
        <f t="shared" si="0"/>
        <v>88933.907999999996</v>
      </c>
      <c r="F10" s="50">
        <v>98475.25</v>
      </c>
      <c r="G10" s="3">
        <f t="shared" si="1"/>
        <v>1.3287429132204558</v>
      </c>
      <c r="H10" s="4">
        <f t="shared" si="2"/>
        <v>9541.3420000000042</v>
      </c>
      <c r="I10" s="51">
        <v>0</v>
      </c>
      <c r="J10" s="4">
        <f t="shared" si="3"/>
        <v>0</v>
      </c>
      <c r="K10" s="59"/>
    </row>
    <row r="11" spans="1:11" x14ac:dyDescent="0.25">
      <c r="A11" s="59"/>
      <c r="B11" s="5"/>
      <c r="C11" s="6" t="s">
        <v>7</v>
      </c>
      <c r="D11" s="50">
        <v>74863.12</v>
      </c>
      <c r="E11" s="2">
        <f t="shared" si="0"/>
        <v>89835.743999999992</v>
      </c>
      <c r="F11" s="50">
        <v>69471.649999999994</v>
      </c>
      <c r="G11" s="3">
        <f t="shared" si="1"/>
        <v>0.92798229622275963</v>
      </c>
      <c r="H11" s="4">
        <f t="shared" si="2"/>
        <v>-20364.093999999997</v>
      </c>
      <c r="I11" s="51">
        <v>12472.68</v>
      </c>
      <c r="J11" s="4">
        <f t="shared" si="3"/>
        <v>1247.268</v>
      </c>
      <c r="K11" s="59"/>
    </row>
    <row r="12" spans="1:11" x14ac:dyDescent="0.25">
      <c r="A12" s="59"/>
      <c r="B12" s="5"/>
      <c r="C12" s="6" t="s">
        <v>8</v>
      </c>
      <c r="D12" s="50">
        <v>86143.22</v>
      </c>
      <c r="E12" s="2">
        <f t="shared" si="0"/>
        <v>103371.864</v>
      </c>
      <c r="F12" s="50">
        <v>96143.15</v>
      </c>
      <c r="G12" s="3">
        <f t="shared" si="1"/>
        <v>1.1160849339042584</v>
      </c>
      <c r="H12" s="4">
        <f t="shared" si="2"/>
        <v>-7228.7140000000072</v>
      </c>
      <c r="I12" s="51">
        <v>4428.6499999999996</v>
      </c>
      <c r="J12" s="4">
        <f t="shared" si="3"/>
        <v>442.86500000000001</v>
      </c>
      <c r="K12" s="59"/>
    </row>
    <row r="13" spans="1:11" x14ac:dyDescent="0.25">
      <c r="A13" s="59"/>
      <c r="B13" s="5"/>
      <c r="C13" s="6" t="s">
        <v>9</v>
      </c>
      <c r="D13" s="50">
        <v>69361.87</v>
      </c>
      <c r="E13" s="2">
        <f t="shared" si="0"/>
        <v>83234.243999999992</v>
      </c>
      <c r="F13" s="50">
        <v>85443.1</v>
      </c>
      <c r="G13" s="3">
        <f t="shared" si="1"/>
        <v>1.2318453928649848</v>
      </c>
      <c r="H13" s="4">
        <f t="shared" si="2"/>
        <v>2208.8560000000143</v>
      </c>
      <c r="I13" s="51">
        <v>0</v>
      </c>
      <c r="J13" s="4">
        <f t="shared" si="3"/>
        <v>0</v>
      </c>
      <c r="K13" s="59"/>
    </row>
    <row r="14" spans="1:11" x14ac:dyDescent="0.25">
      <c r="A14" s="59"/>
      <c r="B14" s="5"/>
      <c r="C14" s="6" t="s">
        <v>10</v>
      </c>
      <c r="D14" s="50">
        <v>44216.81</v>
      </c>
      <c r="E14" s="2">
        <f t="shared" si="0"/>
        <v>53060.171999999999</v>
      </c>
      <c r="F14" s="50">
        <v>57142.06</v>
      </c>
      <c r="G14" s="3">
        <f t="shared" si="1"/>
        <v>1.2923152981863686</v>
      </c>
      <c r="H14" s="4">
        <f t="shared" si="2"/>
        <v>4081.887999999999</v>
      </c>
      <c r="I14" s="51">
        <v>0</v>
      </c>
      <c r="J14" s="4">
        <f t="shared" si="3"/>
        <v>0</v>
      </c>
      <c r="K14" s="59"/>
    </row>
    <row r="15" spans="1:11" x14ac:dyDescent="0.25">
      <c r="A15" s="59"/>
      <c r="B15" s="5"/>
      <c r="C15" s="6" t="s">
        <v>11</v>
      </c>
      <c r="D15" s="50">
        <v>88142.47</v>
      </c>
      <c r="E15" s="2">
        <f t="shared" si="0"/>
        <v>105770.96399999999</v>
      </c>
      <c r="F15" s="50">
        <v>92128.960000000006</v>
      </c>
      <c r="G15" s="3">
        <f t="shared" si="1"/>
        <v>1.0452277999470629</v>
      </c>
      <c r="H15" s="4">
        <f t="shared" si="2"/>
        <v>-13642.003999999986</v>
      </c>
      <c r="I15" s="51">
        <v>1900.56</v>
      </c>
      <c r="J15" s="4">
        <f t="shared" si="3"/>
        <v>190.05600000000001</v>
      </c>
      <c r="K15" s="59"/>
    </row>
    <row r="16" spans="1:11" x14ac:dyDescent="0.25">
      <c r="A16" s="59"/>
      <c r="B16" s="5"/>
      <c r="C16" s="6" t="s">
        <v>12</v>
      </c>
      <c r="D16" s="50">
        <v>89471.1</v>
      </c>
      <c r="E16" s="2">
        <f t="shared" si="0"/>
        <v>107365.32</v>
      </c>
      <c r="F16" s="50">
        <v>111423.89</v>
      </c>
      <c r="G16" s="3">
        <f t="shared" si="1"/>
        <v>1.2453617983907652</v>
      </c>
      <c r="H16" s="4">
        <f t="shared" si="2"/>
        <v>4058.5699999999924</v>
      </c>
      <c r="I16" s="51">
        <v>0</v>
      </c>
      <c r="J16" s="4">
        <f t="shared" si="3"/>
        <v>0</v>
      </c>
      <c r="K16" s="59"/>
    </row>
    <row r="17" spans="1:11" x14ac:dyDescent="0.25">
      <c r="A17" s="59"/>
      <c r="B17" s="5"/>
      <c r="C17" s="6" t="s">
        <v>13</v>
      </c>
      <c r="D17" s="50">
        <v>69154.23</v>
      </c>
      <c r="E17" s="2">
        <f t="shared" si="0"/>
        <v>82985.075999999986</v>
      </c>
      <c r="F17" s="50">
        <v>89456.12</v>
      </c>
      <c r="G17" s="3">
        <f t="shared" si="1"/>
        <v>1.2935740879480546</v>
      </c>
      <c r="H17" s="4">
        <f t="shared" si="2"/>
        <v>6471.044000000009</v>
      </c>
      <c r="I17" s="51">
        <v>0</v>
      </c>
      <c r="J17" s="4">
        <f t="shared" si="3"/>
        <v>0</v>
      </c>
      <c r="K17" s="59"/>
    </row>
    <row r="18" spans="1:11" x14ac:dyDescent="0.25">
      <c r="A18" s="59"/>
      <c r="B18" s="5"/>
      <c r="C18" s="6" t="s">
        <v>14</v>
      </c>
      <c r="D18" s="50">
        <v>91214.56</v>
      </c>
      <c r="E18" s="2">
        <f t="shared" si="0"/>
        <v>109457.47199999999</v>
      </c>
      <c r="F18" s="50">
        <v>118456.23</v>
      </c>
      <c r="G18" s="3">
        <f t="shared" si="1"/>
        <v>1.2986548419462858</v>
      </c>
      <c r="H18" s="4">
        <f t="shared" si="2"/>
        <v>8998.7580000000016</v>
      </c>
      <c r="I18" s="51">
        <v>0</v>
      </c>
      <c r="J18" s="4">
        <f t="shared" si="3"/>
        <v>0</v>
      </c>
      <c r="K18" s="59"/>
    </row>
    <row r="19" spans="1:11" x14ac:dyDescent="0.25">
      <c r="A19" s="59"/>
      <c r="B19" s="5"/>
      <c r="C19" s="66"/>
      <c r="D19" s="66"/>
      <c r="E19" s="66"/>
      <c r="F19" s="66"/>
      <c r="G19" s="66"/>
      <c r="H19" s="66"/>
      <c r="I19" s="66"/>
      <c r="J19" s="66"/>
      <c r="K19" s="59"/>
    </row>
    <row r="20" spans="1:11" ht="15.75" x14ac:dyDescent="0.25">
      <c r="A20" s="59"/>
      <c r="B20" s="5"/>
      <c r="C20" s="7" t="s">
        <v>17</v>
      </c>
      <c r="D20" s="8">
        <f>SUM(D7:D18)</f>
        <v>898377.50999999978</v>
      </c>
      <c r="E20" s="9">
        <f>SUM(E7:E18)</f>
        <v>1078053.0119999999</v>
      </c>
      <c r="F20" s="9">
        <f>SUM(F7:F18)</f>
        <v>1048922.96</v>
      </c>
      <c r="G20" s="10">
        <f>SUM(G7:G18)/12</f>
        <v>1.1673682183334806</v>
      </c>
      <c r="H20" s="9">
        <f>SUM(H7:H18)</f>
        <v>-29130.051999999945</v>
      </c>
      <c r="I20" s="9">
        <f>SUM(I7:I18)</f>
        <v>34581.99</v>
      </c>
      <c r="J20" s="9">
        <f>SUM(J7:J18)</f>
        <v>3458.1990000000001</v>
      </c>
      <c r="K20" s="59"/>
    </row>
    <row r="21" spans="1:11" x14ac:dyDescent="0.25">
      <c r="A21" s="59"/>
      <c r="B21" s="5"/>
      <c r="C21" s="59"/>
      <c r="D21" s="59"/>
      <c r="E21" s="59"/>
      <c r="F21" s="59"/>
      <c r="G21" s="59"/>
      <c r="H21" s="59"/>
      <c r="I21" s="59"/>
      <c r="J21" s="59"/>
      <c r="K21" s="59"/>
    </row>
    <row r="22" spans="1:11" x14ac:dyDescent="0.25">
      <c r="A22"/>
      <c r="B22"/>
      <c r="C22"/>
      <c r="D22"/>
      <c r="E22"/>
      <c r="F22"/>
      <c r="G22"/>
      <c r="H22"/>
      <c r="I22"/>
    </row>
    <row r="23" spans="1:11" x14ac:dyDescent="0.25">
      <c r="A23"/>
      <c r="B23"/>
      <c r="C23"/>
      <c r="D23"/>
      <c r="E23"/>
      <c r="F23"/>
      <c r="G23"/>
      <c r="H23"/>
      <c r="I23"/>
    </row>
    <row r="24" spans="1:11" ht="15.75" x14ac:dyDescent="0.25">
      <c r="A24"/>
      <c r="B24"/>
      <c r="C24" s="15" t="s">
        <v>31</v>
      </c>
      <c r="D24" s="15"/>
      <c r="E24" s="15"/>
      <c r="F24" s="15"/>
      <c r="G24" s="15"/>
      <c r="H24" s="15"/>
      <c r="I24" s="15"/>
    </row>
    <row r="25" spans="1:11" ht="25.15" customHeight="1" x14ac:dyDescent="0.25">
      <c r="A25"/>
      <c r="B25"/>
      <c r="C25" s="25" t="s">
        <v>25</v>
      </c>
      <c r="D25" s="26"/>
      <c r="E25" s="26"/>
      <c r="F25" s="26"/>
      <c r="G25" s="26"/>
      <c r="H25" s="26"/>
      <c r="I25" s="12"/>
    </row>
    <row r="26" spans="1:11" x14ac:dyDescent="0.25">
      <c r="A26"/>
      <c r="B26"/>
      <c r="C26" s="55" t="s">
        <v>30</v>
      </c>
      <c r="D26" s="55"/>
      <c r="E26" s="55"/>
      <c r="F26" s="55"/>
      <c r="G26" s="55"/>
      <c r="H26" s="55"/>
      <c r="I26"/>
    </row>
    <row r="27" spans="1:11" ht="39" customHeight="1" x14ac:dyDescent="0.25">
      <c r="A27"/>
      <c r="B27"/>
      <c r="C27" s="55"/>
      <c r="D27" s="55"/>
      <c r="E27" s="55"/>
      <c r="F27" s="55"/>
      <c r="G27" s="55"/>
      <c r="H27" s="55"/>
      <c r="I27" s="11"/>
    </row>
    <row r="28" spans="1:11" ht="41.45" customHeight="1" x14ac:dyDescent="0.25">
      <c r="A28"/>
      <c r="B28"/>
      <c r="C28" s="56" t="s">
        <v>32</v>
      </c>
      <c r="D28" s="56"/>
      <c r="E28" s="56"/>
      <c r="F28" s="56"/>
      <c r="G28" s="56"/>
      <c r="H28" s="56"/>
      <c r="I28" s="12"/>
    </row>
    <row r="29" spans="1:11" ht="50.45" customHeight="1" x14ac:dyDescent="0.25">
      <c r="A29"/>
      <c r="B29"/>
      <c r="C29" s="55" t="s">
        <v>27</v>
      </c>
      <c r="D29" s="55"/>
      <c r="E29" s="55"/>
      <c r="F29" s="55"/>
      <c r="G29" s="55"/>
      <c r="H29" s="55"/>
      <c r="I29"/>
    </row>
    <row r="30" spans="1:11" ht="37.9" customHeight="1" x14ac:dyDescent="0.25">
      <c r="A30"/>
      <c r="B30"/>
      <c r="C30" s="56" t="s">
        <v>28</v>
      </c>
      <c r="D30" s="56"/>
      <c r="E30" s="56"/>
      <c r="F30" s="56"/>
      <c r="G30" s="56"/>
      <c r="H30" s="56"/>
      <c r="I30"/>
    </row>
    <row r="31" spans="1:11" ht="15.75" x14ac:dyDescent="0.25">
      <c r="A31"/>
      <c r="B31"/>
      <c r="C31" s="27"/>
      <c r="D31" s="27"/>
      <c r="E31" s="27"/>
      <c r="F31" s="27"/>
      <c r="G31" s="27"/>
      <c r="H31" s="27"/>
      <c r="I31"/>
    </row>
    <row r="32" spans="1:11" ht="15.75" x14ac:dyDescent="0.25">
      <c r="A32"/>
      <c r="B32"/>
      <c r="C32" s="27"/>
      <c r="D32" s="27"/>
      <c r="E32" s="27"/>
      <c r="F32" s="27"/>
      <c r="G32" s="27"/>
      <c r="H32" s="27"/>
      <c r="I32"/>
    </row>
    <row r="33" spans="1:9" ht="15.6" customHeight="1" x14ac:dyDescent="0.25">
      <c r="A33"/>
      <c r="B33"/>
      <c r="C33" s="28"/>
      <c r="D33" s="28"/>
      <c r="E33" s="28"/>
      <c r="F33" s="28"/>
      <c r="G33" s="28"/>
      <c r="H33" s="28"/>
      <c r="I33"/>
    </row>
    <row r="34" spans="1:9" ht="15.6" customHeight="1" x14ac:dyDescent="0.25">
      <c r="A34"/>
      <c r="B34"/>
      <c r="C34" s="28"/>
      <c r="D34" s="58" t="s">
        <v>58</v>
      </c>
      <c r="E34" s="58"/>
      <c r="F34" s="58"/>
      <c r="G34" s="58"/>
      <c r="H34" s="28"/>
      <c r="I34"/>
    </row>
    <row r="35" spans="1:9" ht="15.6" customHeight="1" x14ac:dyDescent="0.25">
      <c r="A35"/>
      <c r="B35"/>
      <c r="C35" s="28"/>
      <c r="D35" s="58"/>
      <c r="E35" s="58"/>
      <c r="F35" s="58"/>
      <c r="G35" s="58"/>
      <c r="H35" s="28"/>
      <c r="I35"/>
    </row>
    <row r="36" spans="1:9" ht="32.450000000000003" customHeight="1" x14ac:dyDescent="0.25">
      <c r="A36"/>
      <c r="B36"/>
      <c r="C36" s="29"/>
      <c r="D36" s="58"/>
      <c r="E36" s="58"/>
      <c r="F36" s="58"/>
      <c r="G36" s="58"/>
      <c r="H36" s="29"/>
      <c r="I36" s="18"/>
    </row>
    <row r="37" spans="1:9" s="45" customFormat="1" ht="45" customHeight="1" x14ac:dyDescent="0.25">
      <c r="A37" s="16"/>
      <c r="B37" s="16"/>
      <c r="C37" s="19" t="s">
        <v>33</v>
      </c>
      <c r="D37" s="19" t="s">
        <v>34</v>
      </c>
      <c r="E37" s="19" t="s">
        <v>35</v>
      </c>
      <c r="F37" s="19" t="s">
        <v>36</v>
      </c>
      <c r="G37" s="19" t="s">
        <v>37</v>
      </c>
      <c r="H37" s="19" t="s">
        <v>38</v>
      </c>
      <c r="I37" s="20"/>
    </row>
    <row r="38" spans="1:9" s="46" customFormat="1" ht="25.9" customHeight="1" x14ac:dyDescent="0.25">
      <c r="A38" s="23"/>
      <c r="B38" s="23"/>
      <c r="C38" s="52">
        <v>147223.14000000001</v>
      </c>
      <c r="D38" s="52">
        <v>942311.78</v>
      </c>
      <c r="E38" s="52">
        <v>169616.12</v>
      </c>
      <c r="F38" s="52">
        <v>14023.15</v>
      </c>
      <c r="G38" s="52">
        <v>2524.1669999999999</v>
      </c>
      <c r="H38" s="52">
        <v>44123.78</v>
      </c>
      <c r="I38" s="22"/>
    </row>
    <row r="39" spans="1:9" s="45" customFormat="1" ht="45.6" customHeight="1" x14ac:dyDescent="0.25">
      <c r="A39" s="16"/>
      <c r="B39" s="16"/>
      <c r="C39" s="19" t="s">
        <v>40</v>
      </c>
      <c r="D39" s="19" t="s">
        <v>41</v>
      </c>
      <c r="E39" s="19" t="s">
        <v>42</v>
      </c>
      <c r="F39" s="19" t="s">
        <v>43</v>
      </c>
      <c r="G39" s="19" t="s">
        <v>44</v>
      </c>
      <c r="H39" s="19" t="s">
        <v>39</v>
      </c>
      <c r="I39" s="20"/>
    </row>
    <row r="40" spans="1:9" s="47" customFormat="1" ht="25.9" customHeight="1" x14ac:dyDescent="0.25">
      <c r="A40" s="24"/>
      <c r="B40" s="24"/>
      <c r="C40" s="53">
        <v>0</v>
      </c>
      <c r="D40" s="53">
        <v>0</v>
      </c>
      <c r="E40" s="53">
        <v>1164</v>
      </c>
      <c r="F40" s="53">
        <v>209.52</v>
      </c>
      <c r="G40" s="53">
        <v>0</v>
      </c>
      <c r="H40" s="53">
        <v>7942.28</v>
      </c>
      <c r="I40" s="24"/>
    </row>
    <row r="41" spans="1:9" s="48" customFormat="1" ht="30.6" customHeight="1" x14ac:dyDescent="0.25">
      <c r="A41" s="17"/>
      <c r="B41" s="17"/>
      <c r="C41" s="57" t="s">
        <v>57</v>
      </c>
      <c r="D41" s="57"/>
      <c r="E41" s="21"/>
      <c r="F41" s="21"/>
      <c r="G41" s="21"/>
      <c r="H41" s="21"/>
      <c r="I41" s="21"/>
    </row>
    <row r="42" spans="1:9" ht="21.6" customHeight="1" x14ac:dyDescent="0.25">
      <c r="A42"/>
      <c r="B42"/>
      <c r="C42" s="35" t="s">
        <v>33</v>
      </c>
      <c r="D42" s="30">
        <f>C38*1</f>
        <v>147223.14000000001</v>
      </c>
      <c r="E42" s="18"/>
      <c r="F42" s="49"/>
      <c r="G42" s="49"/>
      <c r="I42" s="49"/>
    </row>
    <row r="43" spans="1:9" ht="15.75" x14ac:dyDescent="0.25">
      <c r="A43"/>
      <c r="B43"/>
      <c r="C43" s="32" t="s">
        <v>46</v>
      </c>
      <c r="D43" s="30">
        <f>D38*1</f>
        <v>942311.78</v>
      </c>
      <c r="E43" s="18"/>
      <c r="F43" s="49"/>
      <c r="G43" s="70" t="s">
        <v>59</v>
      </c>
      <c r="H43" s="70"/>
      <c r="I43" s="49"/>
    </row>
    <row r="44" spans="1:9" ht="15.75" x14ac:dyDescent="0.25">
      <c r="A44"/>
      <c r="B44"/>
      <c r="C44" s="32" t="s">
        <v>47</v>
      </c>
      <c r="D44" s="30">
        <f>E38*1</f>
        <v>169616.12</v>
      </c>
      <c r="E44" s="18"/>
      <c r="F44" s="49"/>
      <c r="G44" s="70" t="s">
        <v>60</v>
      </c>
      <c r="H44" s="70"/>
      <c r="I44" s="49"/>
    </row>
    <row r="45" spans="1:9" ht="30" customHeight="1" x14ac:dyDescent="0.25">
      <c r="A45"/>
      <c r="B45"/>
      <c r="C45" s="33" t="s">
        <v>48</v>
      </c>
      <c r="D45" s="30">
        <f>F38*1</f>
        <v>14023.15</v>
      </c>
      <c r="E45" s="18"/>
      <c r="F45" s="49"/>
      <c r="G45" s="49"/>
      <c r="H45" s="49"/>
      <c r="I45" s="49"/>
    </row>
    <row r="46" spans="1:9" ht="39.6" customHeight="1" x14ac:dyDescent="0.25">
      <c r="A46"/>
      <c r="B46"/>
      <c r="C46" s="33" t="s">
        <v>49</v>
      </c>
      <c r="D46" s="30">
        <f>G38*1</f>
        <v>2524.1669999999999</v>
      </c>
      <c r="E46" s="18"/>
      <c r="F46" s="49"/>
      <c r="G46" s="49"/>
      <c r="H46" s="49"/>
      <c r="I46" s="49"/>
    </row>
    <row r="47" spans="1:9" ht="15.75" x14ac:dyDescent="0.25">
      <c r="A47"/>
      <c r="B47"/>
      <c r="C47" s="32" t="s">
        <v>50</v>
      </c>
      <c r="D47" s="30">
        <f>H38*1</f>
        <v>44123.78</v>
      </c>
      <c r="E47" s="18"/>
      <c r="F47" s="49"/>
      <c r="G47" s="49"/>
      <c r="H47" s="49"/>
      <c r="I47" s="49"/>
    </row>
    <row r="48" spans="1:9" ht="32.450000000000003" customHeight="1" x14ac:dyDescent="0.25">
      <c r="A48"/>
      <c r="B48"/>
      <c r="C48" s="33" t="s">
        <v>56</v>
      </c>
      <c r="D48" s="30">
        <f>H40*1</f>
        <v>7942.28</v>
      </c>
      <c r="E48" s="18"/>
      <c r="F48" s="49"/>
      <c r="G48" s="49"/>
      <c r="H48" s="49"/>
      <c r="I48" s="49"/>
    </row>
    <row r="49" spans="1:9" ht="33" customHeight="1" x14ac:dyDescent="0.25">
      <c r="A49"/>
      <c r="B49"/>
      <c r="C49" s="33" t="s">
        <v>45</v>
      </c>
      <c r="D49" s="30">
        <f>C40*1</f>
        <v>0</v>
      </c>
      <c r="E49" s="18"/>
      <c r="F49" s="49"/>
      <c r="G49" s="49"/>
      <c r="H49" s="49"/>
      <c r="I49" s="49"/>
    </row>
    <row r="50" spans="1:9" ht="30.6" customHeight="1" x14ac:dyDescent="0.25">
      <c r="A50"/>
      <c r="B50"/>
      <c r="C50" s="33" t="s">
        <v>51</v>
      </c>
      <c r="D50" s="30">
        <f>D40*1</f>
        <v>0</v>
      </c>
      <c r="E50" s="18"/>
      <c r="F50" s="49"/>
      <c r="G50" s="49"/>
      <c r="H50" s="49"/>
      <c r="I50" s="49"/>
    </row>
    <row r="51" spans="1:9" ht="20.45" customHeight="1" x14ac:dyDescent="0.25">
      <c r="A51"/>
      <c r="B51"/>
      <c r="C51" s="32" t="s">
        <v>52</v>
      </c>
      <c r="D51" s="30">
        <f>E40*1</f>
        <v>1164</v>
      </c>
      <c r="E51" s="18"/>
      <c r="F51" s="49"/>
      <c r="G51" s="49"/>
      <c r="H51" s="49"/>
      <c r="I51" s="49"/>
    </row>
    <row r="52" spans="1:9" ht="36.6" customHeight="1" x14ac:dyDescent="0.25">
      <c r="A52"/>
      <c r="B52"/>
      <c r="C52" s="33" t="s">
        <v>53</v>
      </c>
      <c r="D52" s="30">
        <f>F40*1</f>
        <v>209.52</v>
      </c>
      <c r="E52" s="18"/>
      <c r="F52" s="49"/>
      <c r="G52" s="49"/>
      <c r="H52" s="49"/>
      <c r="I52" s="49"/>
    </row>
    <row r="53" spans="1:9" ht="15.75" x14ac:dyDescent="0.25">
      <c r="A53"/>
      <c r="B53"/>
      <c r="C53" s="36" t="s">
        <v>54</v>
      </c>
      <c r="D53" s="54">
        <v>47178.29</v>
      </c>
      <c r="E53" s="18"/>
      <c r="F53" s="49"/>
      <c r="G53" s="49"/>
      <c r="H53" s="49"/>
      <c r="I53" s="49"/>
    </row>
    <row r="54" spans="1:9" ht="0.6" customHeight="1" x14ac:dyDescent="0.25">
      <c r="A54"/>
      <c r="B54"/>
      <c r="C54" s="32"/>
      <c r="D54" s="31"/>
      <c r="E54" s="18"/>
      <c r="F54" s="49"/>
      <c r="G54" s="49"/>
      <c r="H54" s="49"/>
      <c r="I54" s="49"/>
    </row>
    <row r="55" spans="1:9" ht="20.45" customHeight="1" x14ac:dyDescent="0.25">
      <c r="A55"/>
      <c r="B55"/>
      <c r="C55" s="37" t="s">
        <v>55</v>
      </c>
      <c r="D55" s="34">
        <f>((D42+D43)-D44)-D45+D46+D47-D48-D49+D50+D51-D52-D53</f>
        <v>898377.50699999987</v>
      </c>
      <c r="E55" s="18"/>
      <c r="F55" s="49"/>
      <c r="G55" s="49"/>
      <c r="H55" s="49"/>
      <c r="I55" s="49"/>
    </row>
    <row r="56" spans="1:9" ht="15.75" x14ac:dyDescent="0.25">
      <c r="A56"/>
      <c r="B56"/>
      <c r="C56" s="18"/>
      <c r="D56" s="18"/>
      <c r="E56" s="18"/>
      <c r="F56" s="49"/>
      <c r="G56" s="49"/>
      <c r="H56" s="49"/>
      <c r="I56" s="49"/>
    </row>
  </sheetData>
  <sheetProtection algorithmName="SHA-512" hashValue="sRYeMwaWEe4PXnQenbw7b5IL2ubHvqhSmJhbZUWVQdN7NOdtwChUwKGLECesioCLuu6fj57kWa6HtkgbiJ6A+g==" saltValue="Xdl7w1fYJJ1b917epH8HGQ==" spinCount="100000" sheet="1" objects="1" scenarios="1" selectLockedCells="1"/>
  <mergeCells count="21">
    <mergeCell ref="G43:H43"/>
    <mergeCell ref="G44:H44"/>
    <mergeCell ref="A1:A21"/>
    <mergeCell ref="K1:K21"/>
    <mergeCell ref="D2:I3"/>
    <mergeCell ref="C4:C6"/>
    <mergeCell ref="D4:D6"/>
    <mergeCell ref="E4:E6"/>
    <mergeCell ref="F4:F6"/>
    <mergeCell ref="G4:G6"/>
    <mergeCell ref="H4:H6"/>
    <mergeCell ref="I4:I6"/>
    <mergeCell ref="J4:J6"/>
    <mergeCell ref="C19:J19"/>
    <mergeCell ref="C21:J21"/>
    <mergeCell ref="C26:H27"/>
    <mergeCell ref="C28:H28"/>
    <mergeCell ref="C29:H29"/>
    <mergeCell ref="C41:D41"/>
    <mergeCell ref="D34:G36"/>
    <mergeCell ref="C30:H30"/>
  </mergeCells>
  <conditionalFormatting sqref="G20">
    <cfRule type="cellIs" dxfId="21" priority="19" operator="greaterThan">
      <formula>0.8</formula>
    </cfRule>
  </conditionalFormatting>
  <conditionalFormatting sqref="H7">
    <cfRule type="cellIs" dxfId="20" priority="1" operator="equal">
      <formula>0</formula>
    </cfRule>
    <cfRule type="cellIs" dxfId="19" priority="18" operator="greaterThan">
      <formula>"R$0"</formula>
    </cfRule>
  </conditionalFormatting>
  <conditionalFormatting sqref="H7:H18">
    <cfRule type="cellIs" dxfId="18" priority="2" operator="equal">
      <formula>0</formula>
    </cfRule>
    <cfRule type="cellIs" dxfId="17" priority="16" operator="greaterThan">
      <formula>0</formula>
    </cfRule>
    <cfRule type="cellIs" dxfId="16" priority="17" operator="lessThan">
      <formula>0</formula>
    </cfRule>
  </conditionalFormatting>
  <conditionalFormatting sqref="G7">
    <cfRule type="cellIs" dxfId="15" priority="9" operator="equal">
      <formula>1.2</formula>
    </cfRule>
    <cfRule type="cellIs" dxfId="14" priority="10" operator="lessThan">
      <formula>1.2</formula>
    </cfRule>
    <cfRule type="cellIs" dxfId="13" priority="11" operator="greaterThan">
      <formula>1.2</formula>
    </cfRule>
  </conditionalFormatting>
  <conditionalFormatting sqref="G8:G18">
    <cfRule type="cellIs" dxfId="12" priority="6" operator="equal">
      <formula>1.2</formula>
    </cfRule>
    <cfRule type="cellIs" dxfId="11" priority="7" operator="lessThan">
      <formula>1.2</formula>
    </cfRule>
    <cfRule type="cellIs" dxfId="10" priority="8" operator="greaterThan">
      <formula>1.2</formula>
    </cfRule>
  </conditionalFormatting>
  <conditionalFormatting sqref="G7:G18">
    <cfRule type="cellIs" dxfId="9" priority="3" operator="greaterThan">
      <formula>1.2</formula>
    </cfRule>
    <cfRule type="cellIs" dxfId="8" priority="4" operator="equal">
      <formula>1.2</formula>
    </cfRule>
    <cfRule type="cellIs" dxfId="7" priority="5" operator="equal">
      <formula>1.2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8104B-BAB8-4369-A13E-FE85856C65D4}">
  <dimension ref="A1:S31"/>
  <sheetViews>
    <sheetView showGridLines="0" showRowColHeaders="0" zoomScaleNormal="100" workbookViewId="0">
      <selection activeCell="C10" sqref="C10"/>
    </sheetView>
  </sheetViews>
  <sheetFormatPr defaultRowHeight="15" x14ac:dyDescent="0.25"/>
  <cols>
    <col min="1" max="1" width="3.7109375" style="38" customWidth="1"/>
    <col min="2" max="2" width="26.28515625" style="38" customWidth="1"/>
    <col min="3" max="6" width="20.7109375" style="38" customWidth="1"/>
    <col min="7" max="7" width="27.7109375" style="38" customWidth="1"/>
    <col min="8" max="8" width="22.28515625" style="38" customWidth="1"/>
    <col min="9" max="9" width="25" style="38" customWidth="1"/>
    <col min="10" max="10" width="2.85546875" style="38" customWidth="1"/>
    <col min="11" max="16384" width="9.140625" style="38"/>
  </cols>
  <sheetData>
    <row r="1" spans="1:19" ht="13.9" customHeight="1" x14ac:dyDescent="0.25">
      <c r="A1" s="59"/>
      <c r="B1" s="1"/>
      <c r="C1" s="1"/>
      <c r="D1" s="1"/>
      <c r="E1" s="1"/>
      <c r="F1" s="1"/>
      <c r="G1" s="1"/>
      <c r="H1" s="1"/>
      <c r="I1" s="1"/>
      <c r="J1" s="59"/>
    </row>
    <row r="2" spans="1:19" ht="14.45" customHeight="1" x14ac:dyDescent="0.25">
      <c r="A2" s="59"/>
      <c r="B2" s="1"/>
      <c r="C2" s="60" t="s">
        <v>22</v>
      </c>
      <c r="D2" s="60"/>
      <c r="E2" s="60"/>
      <c r="F2" s="60"/>
      <c r="G2" s="60"/>
      <c r="H2" s="60"/>
      <c r="I2" s="1"/>
      <c r="J2" s="59"/>
    </row>
    <row r="3" spans="1:19" ht="36" customHeight="1" x14ac:dyDescent="0.25">
      <c r="A3" s="59"/>
      <c r="B3" s="1"/>
      <c r="C3" s="60"/>
      <c r="D3" s="60"/>
      <c r="E3" s="60"/>
      <c r="F3" s="60"/>
      <c r="G3" s="60"/>
      <c r="H3" s="60"/>
      <c r="I3" s="1" t="s">
        <v>23</v>
      </c>
      <c r="J3" s="59"/>
    </row>
    <row r="4" spans="1:19" ht="17.45" customHeight="1" x14ac:dyDescent="0.25">
      <c r="A4" s="59"/>
      <c r="B4" s="61" t="s">
        <v>0</v>
      </c>
      <c r="C4" s="61" t="s">
        <v>1</v>
      </c>
      <c r="D4" s="61" t="s">
        <v>15</v>
      </c>
      <c r="E4" s="61" t="s">
        <v>16</v>
      </c>
      <c r="F4" s="61" t="s">
        <v>18</v>
      </c>
      <c r="G4" s="61" t="s">
        <v>19</v>
      </c>
      <c r="H4" s="63" t="s">
        <v>20</v>
      </c>
      <c r="I4" s="64" t="s">
        <v>21</v>
      </c>
      <c r="J4" s="59"/>
    </row>
    <row r="5" spans="1:19" ht="13.9" customHeight="1" x14ac:dyDescent="0.25">
      <c r="A5" s="59"/>
      <c r="B5" s="61"/>
      <c r="C5" s="61"/>
      <c r="D5" s="61"/>
      <c r="E5" s="61"/>
      <c r="F5" s="61"/>
      <c r="G5" s="61"/>
      <c r="H5" s="63"/>
      <c r="I5" s="64"/>
      <c r="J5" s="59"/>
    </row>
    <row r="6" spans="1:19" s="40" customFormat="1" ht="19.149999999999999" customHeight="1" x14ac:dyDescent="0.25">
      <c r="A6" s="59"/>
      <c r="B6" s="62"/>
      <c r="C6" s="62"/>
      <c r="D6" s="62"/>
      <c r="E6" s="62"/>
      <c r="F6" s="62"/>
      <c r="G6" s="62"/>
      <c r="H6" s="62"/>
      <c r="I6" s="65"/>
      <c r="J6" s="59"/>
      <c r="K6" s="39"/>
      <c r="L6" s="39"/>
      <c r="M6" s="39"/>
      <c r="N6" s="39"/>
      <c r="O6" s="39"/>
      <c r="P6" s="39"/>
      <c r="Q6" s="39"/>
      <c r="R6" s="39"/>
      <c r="S6" s="39"/>
    </row>
    <row r="7" spans="1:19" x14ac:dyDescent="0.25">
      <c r="A7" s="59"/>
      <c r="B7" s="6" t="s">
        <v>3</v>
      </c>
      <c r="C7" s="50">
        <v>62412.04</v>
      </c>
      <c r="D7" s="2">
        <f>C7*1.25</f>
        <v>78015.05</v>
      </c>
      <c r="E7" s="50">
        <v>45123.09</v>
      </c>
      <c r="F7" s="3">
        <f>(C7*100%)/E7</f>
        <v>1.3831508436146551</v>
      </c>
      <c r="G7" s="4">
        <f>E7-D7</f>
        <v>-32891.960000000006</v>
      </c>
      <c r="H7" s="51">
        <v>22000</v>
      </c>
      <c r="I7" s="4">
        <f>H7*10%</f>
        <v>2200</v>
      </c>
      <c r="J7" s="59"/>
      <c r="K7" s="41"/>
      <c r="L7" s="41"/>
      <c r="M7" s="41"/>
      <c r="N7" s="41"/>
      <c r="O7" s="41"/>
      <c r="P7" s="41"/>
      <c r="Q7" s="41"/>
      <c r="R7" s="41"/>
      <c r="S7" s="41"/>
    </row>
    <row r="8" spans="1:19" x14ac:dyDescent="0.25">
      <c r="A8" s="59"/>
      <c r="B8" s="6" t="s">
        <v>4</v>
      </c>
      <c r="C8" s="50">
        <v>75617.100000000006</v>
      </c>
      <c r="D8" s="2">
        <f>C8*1.25</f>
        <v>94521.375</v>
      </c>
      <c r="E8" s="50">
        <v>39475.023000000001</v>
      </c>
      <c r="F8" s="3">
        <f t="shared" ref="F8:F18" si="0">(C8*100%)/E8</f>
        <v>1.9155682315878575</v>
      </c>
      <c r="G8" s="4">
        <f t="shared" ref="G8:G18" si="1">E8-D8</f>
        <v>-55046.351999999999</v>
      </c>
      <c r="H8" s="51">
        <v>44123.54</v>
      </c>
      <c r="I8" s="4">
        <f t="shared" ref="I8:I18" si="2">H8*10%</f>
        <v>4412.3540000000003</v>
      </c>
      <c r="J8" s="59"/>
      <c r="K8" s="41"/>
      <c r="L8" s="41"/>
      <c r="M8" s="41"/>
      <c r="N8" s="41"/>
      <c r="O8" s="41"/>
      <c r="P8" s="41"/>
      <c r="Q8" s="41"/>
      <c r="R8" s="41"/>
      <c r="S8" s="41"/>
    </row>
    <row r="9" spans="1:19" x14ac:dyDescent="0.25">
      <c r="A9" s="59"/>
      <c r="B9" s="6" t="s">
        <v>5</v>
      </c>
      <c r="C9" s="50">
        <v>20750</v>
      </c>
      <c r="D9" s="2">
        <f>C9*1.25</f>
        <v>25937.5</v>
      </c>
      <c r="E9" s="50">
        <v>25937.5</v>
      </c>
      <c r="F9" s="3">
        <f t="shared" si="0"/>
        <v>0.8</v>
      </c>
      <c r="G9" s="4">
        <f t="shared" si="1"/>
        <v>0</v>
      </c>
      <c r="H9" s="51">
        <v>0</v>
      </c>
      <c r="I9" s="4">
        <f t="shared" si="2"/>
        <v>0</v>
      </c>
      <c r="J9" s="59"/>
      <c r="K9" s="41"/>
      <c r="L9" s="41"/>
      <c r="M9" s="41"/>
      <c r="N9" s="41"/>
      <c r="O9" s="41"/>
      <c r="P9" s="41"/>
      <c r="Q9" s="41"/>
      <c r="R9" s="41"/>
      <c r="S9" s="41"/>
    </row>
    <row r="10" spans="1:19" x14ac:dyDescent="0.25">
      <c r="A10" s="59"/>
      <c r="B10" s="6" t="s">
        <v>6</v>
      </c>
      <c r="C10" s="50">
        <v>65208.04</v>
      </c>
      <c r="D10" s="2">
        <f t="shared" ref="D10:D18" si="3">C10*1.25</f>
        <v>81510.05</v>
      </c>
      <c r="E10" s="50">
        <v>88412.09</v>
      </c>
      <c r="F10" s="3">
        <f>(C10*100%)/E10</f>
        <v>0.73754664096279143</v>
      </c>
      <c r="G10" s="4">
        <f t="shared" si="1"/>
        <v>6902.0399999999936</v>
      </c>
      <c r="H10" s="51">
        <v>0</v>
      </c>
      <c r="I10" s="4">
        <f t="shared" si="2"/>
        <v>0</v>
      </c>
      <c r="J10" s="59"/>
      <c r="K10" s="41"/>
      <c r="L10" s="41"/>
      <c r="M10" s="41"/>
      <c r="N10" s="41"/>
      <c r="O10" s="41"/>
      <c r="P10" s="41"/>
      <c r="Q10" s="41"/>
      <c r="R10" s="41"/>
      <c r="S10" s="41"/>
    </row>
    <row r="11" spans="1:19" x14ac:dyDescent="0.25">
      <c r="A11" s="59"/>
      <c r="B11" s="6" t="s">
        <v>7</v>
      </c>
      <c r="C11" s="50">
        <v>62250</v>
      </c>
      <c r="D11" s="2">
        <f t="shared" si="3"/>
        <v>77812.5</v>
      </c>
      <c r="E11" s="50">
        <v>44123.4</v>
      </c>
      <c r="F11" s="3">
        <f t="shared" si="0"/>
        <v>1.4108160295897414</v>
      </c>
      <c r="G11" s="4">
        <f t="shared" si="1"/>
        <v>-33689.1</v>
      </c>
      <c r="H11" s="51">
        <v>41231.360000000001</v>
      </c>
      <c r="I11" s="4">
        <f t="shared" si="2"/>
        <v>4123.1360000000004</v>
      </c>
      <c r="J11" s="59"/>
      <c r="K11" s="41"/>
      <c r="L11" s="41"/>
      <c r="M11" s="41"/>
      <c r="N11" s="41"/>
      <c r="O11" s="41"/>
      <c r="P11" s="41"/>
      <c r="Q11" s="41"/>
      <c r="R11" s="41"/>
      <c r="S11" s="41"/>
    </row>
    <row r="12" spans="1:19" x14ac:dyDescent="0.25">
      <c r="A12" s="59"/>
      <c r="B12" s="6" t="s">
        <v>8</v>
      </c>
      <c r="C12" s="50">
        <v>37233.33</v>
      </c>
      <c r="D12" s="2">
        <f t="shared" si="3"/>
        <v>46541.662500000006</v>
      </c>
      <c r="E12" s="50">
        <v>61231</v>
      </c>
      <c r="F12" s="3">
        <f t="shared" si="0"/>
        <v>0.60807973085528577</v>
      </c>
      <c r="G12" s="4">
        <f t="shared" si="1"/>
        <v>14689.337499999994</v>
      </c>
      <c r="H12" s="51">
        <v>0</v>
      </c>
      <c r="I12" s="4">
        <f t="shared" si="2"/>
        <v>0</v>
      </c>
      <c r="J12" s="59"/>
      <c r="K12" s="41"/>
      <c r="L12" s="41"/>
      <c r="M12" s="41"/>
      <c r="N12" s="41"/>
      <c r="O12" s="41"/>
      <c r="P12" s="41"/>
      <c r="Q12" s="41"/>
      <c r="R12" s="41"/>
      <c r="S12" s="41"/>
    </row>
    <row r="13" spans="1:19" x14ac:dyDescent="0.25">
      <c r="A13" s="59"/>
      <c r="B13" s="6" t="s">
        <v>9</v>
      </c>
      <c r="C13" s="50">
        <v>91194.9</v>
      </c>
      <c r="D13" s="2">
        <f t="shared" si="3"/>
        <v>113993.625</v>
      </c>
      <c r="E13" s="50">
        <v>44123</v>
      </c>
      <c r="F13" s="3">
        <f t="shared" si="0"/>
        <v>2.0668336241869318</v>
      </c>
      <c r="G13" s="4">
        <f t="shared" si="1"/>
        <v>-69870.625</v>
      </c>
      <c r="H13" s="51">
        <v>41563</v>
      </c>
      <c r="I13" s="4">
        <f t="shared" si="2"/>
        <v>4156.3</v>
      </c>
      <c r="J13" s="59"/>
      <c r="K13" s="41"/>
      <c r="L13" s="41"/>
      <c r="M13" s="41"/>
      <c r="N13" s="41"/>
      <c r="O13" s="41"/>
      <c r="P13" s="41"/>
      <c r="Q13" s="41"/>
      <c r="R13" s="41"/>
      <c r="S13" s="41"/>
    </row>
    <row r="14" spans="1:19" x14ac:dyDescent="0.25">
      <c r="A14" s="59"/>
      <c r="B14" s="6" t="s">
        <v>10</v>
      </c>
      <c r="C14" s="50">
        <v>62038.52</v>
      </c>
      <c r="D14" s="2">
        <f t="shared" si="3"/>
        <v>77548.149999999994</v>
      </c>
      <c r="E14" s="50">
        <v>41532.28</v>
      </c>
      <c r="F14" s="3">
        <f t="shared" si="0"/>
        <v>1.4937422168973145</v>
      </c>
      <c r="G14" s="4">
        <f t="shared" si="1"/>
        <v>-36015.869999999995</v>
      </c>
      <c r="H14" s="51">
        <v>31236.25</v>
      </c>
      <c r="I14" s="4">
        <f t="shared" si="2"/>
        <v>3123.625</v>
      </c>
      <c r="J14" s="59"/>
      <c r="K14" s="41"/>
      <c r="L14" s="41"/>
      <c r="M14" s="41"/>
      <c r="N14" s="41"/>
      <c r="O14" s="41"/>
      <c r="P14" s="41"/>
      <c r="Q14" s="41"/>
      <c r="R14" s="41"/>
      <c r="S14" s="41"/>
    </row>
    <row r="15" spans="1:19" x14ac:dyDescent="0.25">
      <c r="A15" s="59"/>
      <c r="B15" s="6" t="s">
        <v>11</v>
      </c>
      <c r="C15" s="50">
        <v>74143.62</v>
      </c>
      <c r="D15" s="2">
        <f t="shared" si="3"/>
        <v>92679.524999999994</v>
      </c>
      <c r="E15" s="50">
        <v>65412.31</v>
      </c>
      <c r="F15" s="3">
        <f t="shared" si="0"/>
        <v>1.1334811444512509</v>
      </c>
      <c r="G15" s="4">
        <f t="shared" si="1"/>
        <v>-27267.214999999997</v>
      </c>
      <c r="H15" s="51">
        <v>21453.200000000001</v>
      </c>
      <c r="I15" s="4">
        <f t="shared" si="2"/>
        <v>2145.3200000000002</v>
      </c>
      <c r="J15" s="59"/>
      <c r="K15" s="41"/>
      <c r="L15" s="41"/>
      <c r="M15" s="41"/>
      <c r="N15" s="41"/>
      <c r="O15" s="41"/>
      <c r="P15" s="41"/>
      <c r="Q15" s="41"/>
      <c r="R15" s="41"/>
      <c r="S15" s="41"/>
    </row>
    <row r="16" spans="1:19" x14ac:dyDescent="0.25">
      <c r="A16" s="59"/>
      <c r="B16" s="6" t="s">
        <v>12</v>
      </c>
      <c r="C16" s="50">
        <v>86051.5</v>
      </c>
      <c r="D16" s="2">
        <f t="shared" si="3"/>
        <v>107564.375</v>
      </c>
      <c r="E16" s="50">
        <v>39847.1</v>
      </c>
      <c r="F16" s="3">
        <f t="shared" si="0"/>
        <v>2.1595423506353035</v>
      </c>
      <c r="G16" s="4">
        <f t="shared" si="1"/>
        <v>-67717.274999999994</v>
      </c>
      <c r="H16" s="51">
        <v>23654.22</v>
      </c>
      <c r="I16" s="4">
        <f t="shared" si="2"/>
        <v>2365.422</v>
      </c>
      <c r="J16" s="59"/>
      <c r="K16" s="41"/>
      <c r="L16" s="41"/>
      <c r="M16" s="41"/>
      <c r="N16" s="41"/>
      <c r="O16" s="41"/>
      <c r="P16" s="41"/>
      <c r="Q16" s="41"/>
      <c r="R16" s="41"/>
      <c r="S16" s="41"/>
    </row>
    <row r="17" spans="1:19" x14ac:dyDescent="0.25">
      <c r="A17" s="59"/>
      <c r="B17" s="6" t="s">
        <v>13</v>
      </c>
      <c r="C17" s="50">
        <v>39097.33</v>
      </c>
      <c r="D17" s="2">
        <f t="shared" si="3"/>
        <v>48871.662500000006</v>
      </c>
      <c r="E17" s="50">
        <v>49874.41</v>
      </c>
      <c r="F17" s="3">
        <f t="shared" si="0"/>
        <v>0.78391563930280073</v>
      </c>
      <c r="G17" s="4">
        <f t="shared" si="1"/>
        <v>1002.7474999999977</v>
      </c>
      <c r="H17" s="51">
        <v>0</v>
      </c>
      <c r="I17" s="4">
        <f t="shared" si="2"/>
        <v>0</v>
      </c>
      <c r="J17" s="59"/>
      <c r="K17" s="41"/>
      <c r="L17" s="41"/>
      <c r="M17" s="41"/>
      <c r="N17" s="41"/>
      <c r="O17" s="41"/>
      <c r="P17" s="41"/>
      <c r="Q17" s="41"/>
      <c r="R17" s="41"/>
      <c r="S17" s="41"/>
    </row>
    <row r="18" spans="1:19" x14ac:dyDescent="0.25">
      <c r="A18" s="59"/>
      <c r="B18" s="6" t="s">
        <v>14</v>
      </c>
      <c r="C18" s="50">
        <v>64255.31</v>
      </c>
      <c r="D18" s="2">
        <f t="shared" si="3"/>
        <v>80319.137499999997</v>
      </c>
      <c r="E18" s="50">
        <v>74123.11</v>
      </c>
      <c r="F18" s="3">
        <f t="shared" si="0"/>
        <v>0.86687282819083</v>
      </c>
      <c r="G18" s="4">
        <f t="shared" si="1"/>
        <v>-6196.0274999999965</v>
      </c>
      <c r="H18" s="51">
        <v>4231.6899999999996</v>
      </c>
      <c r="I18" s="4">
        <f t="shared" si="2"/>
        <v>423.16899999999998</v>
      </c>
      <c r="J18" s="59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0.15" customHeight="1" x14ac:dyDescent="0.25">
      <c r="A19" s="59"/>
      <c r="B19" s="66"/>
      <c r="C19" s="66"/>
      <c r="D19" s="66"/>
      <c r="E19" s="66"/>
      <c r="F19" s="66"/>
      <c r="G19" s="66"/>
      <c r="H19" s="66"/>
      <c r="I19" s="66"/>
      <c r="J19" s="59"/>
    </row>
    <row r="20" spans="1:19" ht="26.45" customHeight="1" x14ac:dyDescent="0.25">
      <c r="A20" s="59"/>
      <c r="B20" s="7" t="s">
        <v>17</v>
      </c>
      <c r="C20" s="8">
        <f>SUM(C7:C18)</f>
        <v>740251.69</v>
      </c>
      <c r="D20" s="9">
        <f>SUM(D7:D18)</f>
        <v>925314.61249999993</v>
      </c>
      <c r="E20" s="9">
        <f>SUM(E7:E18)</f>
        <v>619214.31299999997</v>
      </c>
      <c r="F20" s="10">
        <f>SUM(F7:F18)/12</f>
        <v>1.2799624400228971</v>
      </c>
      <c r="G20" s="9">
        <f>SUM(G7:G18)</f>
        <v>-306100.29949999996</v>
      </c>
      <c r="H20" s="9">
        <f>SUM(H7:H18)</f>
        <v>229493.26000000004</v>
      </c>
      <c r="I20" s="9">
        <f>SUM(I7:I18)</f>
        <v>22949.326000000001</v>
      </c>
      <c r="J20" s="59"/>
    </row>
    <row r="21" spans="1:19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9" x14ac:dyDescent="0.25">
      <c r="A22"/>
      <c r="B22"/>
      <c r="C22"/>
      <c r="D22"/>
      <c r="E22"/>
      <c r="F22"/>
      <c r="G22"/>
      <c r="H22"/>
      <c r="I22"/>
      <c r="J22"/>
    </row>
    <row r="23" spans="1:19" ht="9.6" customHeight="1" x14ac:dyDescent="0.25">
      <c r="A23"/>
      <c r="B23"/>
      <c r="C23"/>
      <c r="D23"/>
      <c r="E23"/>
      <c r="F23"/>
      <c r="G23"/>
      <c r="H23"/>
      <c r="I23"/>
      <c r="J23"/>
    </row>
    <row r="24" spans="1:19" s="42" customFormat="1" ht="26.45" customHeight="1" x14ac:dyDescent="0.25">
      <c r="A24" s="15"/>
      <c r="B24" s="15" t="s">
        <v>24</v>
      </c>
      <c r="C24" s="15"/>
      <c r="D24" s="15"/>
      <c r="E24" s="15"/>
      <c r="F24" s="15"/>
      <c r="G24" s="15"/>
      <c r="H24" s="15"/>
      <c r="I24" s="15"/>
      <c r="J24" s="15"/>
    </row>
    <row r="25" spans="1:19" s="43" customFormat="1" ht="18.600000000000001" customHeight="1" x14ac:dyDescent="0.25">
      <c r="A25" s="12"/>
      <c r="B25" s="13" t="s">
        <v>25</v>
      </c>
      <c r="C25" s="14"/>
      <c r="D25" s="14"/>
      <c r="E25" s="14"/>
      <c r="F25" s="14"/>
      <c r="G25" s="14"/>
      <c r="H25" s="12"/>
      <c r="I25" s="12"/>
      <c r="J25" s="12"/>
    </row>
    <row r="26" spans="1:19" ht="16.149999999999999" customHeight="1" x14ac:dyDescent="0.25">
      <c r="A26"/>
      <c r="B26" s="69" t="s">
        <v>30</v>
      </c>
      <c r="C26" s="69"/>
      <c r="D26" s="69"/>
      <c r="E26" s="69"/>
      <c r="F26" s="69"/>
      <c r="G26" s="69"/>
      <c r="H26"/>
      <c r="I26"/>
      <c r="J26"/>
    </row>
    <row r="27" spans="1:19" s="44" customFormat="1" ht="26.45" customHeight="1" x14ac:dyDescent="0.25">
      <c r="A27" s="11"/>
      <c r="B27" s="69"/>
      <c r="C27" s="69"/>
      <c r="D27" s="69"/>
      <c r="E27" s="69"/>
      <c r="F27" s="69"/>
      <c r="G27" s="69"/>
      <c r="H27" s="11"/>
      <c r="I27" s="11"/>
      <c r="J27" s="11"/>
    </row>
    <row r="28" spans="1:19" s="43" customFormat="1" ht="27.6" customHeight="1" x14ac:dyDescent="0.25">
      <c r="A28" s="12"/>
      <c r="B28" s="68" t="s">
        <v>26</v>
      </c>
      <c r="C28" s="68"/>
      <c r="D28" s="68"/>
      <c r="E28" s="68"/>
      <c r="F28" s="68"/>
      <c r="G28" s="68"/>
      <c r="H28" s="12"/>
      <c r="I28" s="12"/>
      <c r="J28" s="12"/>
    </row>
    <row r="29" spans="1:19" ht="42.6" customHeight="1" x14ac:dyDescent="0.25">
      <c r="A29"/>
      <c r="B29" s="67" t="s">
        <v>27</v>
      </c>
      <c r="C29" s="67"/>
      <c r="D29" s="67"/>
      <c r="E29" s="67"/>
      <c r="F29" s="67"/>
      <c r="G29" s="67"/>
      <c r="H29"/>
      <c r="I29"/>
      <c r="J29"/>
    </row>
    <row r="30" spans="1:19" ht="30.6" customHeight="1" x14ac:dyDescent="0.25">
      <c r="A30"/>
      <c r="B30" s="68" t="s">
        <v>28</v>
      </c>
      <c r="C30" s="68"/>
      <c r="D30" s="68"/>
      <c r="E30" s="68"/>
      <c r="F30" s="68"/>
      <c r="G30" s="68"/>
      <c r="H30"/>
      <c r="I30"/>
      <c r="J30"/>
    </row>
    <row r="31" spans="1:19" x14ac:dyDescent="0.25">
      <c r="A31"/>
      <c r="B31"/>
      <c r="C31"/>
      <c r="D31"/>
      <c r="E31"/>
      <c r="F31"/>
      <c r="G31"/>
      <c r="H31"/>
      <c r="I31"/>
      <c r="J31"/>
    </row>
  </sheetData>
  <sheetProtection algorithmName="SHA-512" hashValue="Zwi2j+NHvXmYEJaFeT6vVoUBOAlGtyJbXdqEZ39YTVqA8RRNkIzhDVLxevps43MZYmGMmxPImNsMS+KqNOxnXQ==" saltValue="6YXUBMlNO9+qoG1xKFGFkA==" spinCount="100000" sheet="1" objects="1" scenarios="1" selectLockedCells="1"/>
  <mergeCells count="17">
    <mergeCell ref="F4:F6"/>
    <mergeCell ref="A1:A21"/>
    <mergeCell ref="B29:G29"/>
    <mergeCell ref="B28:G28"/>
    <mergeCell ref="B30:G30"/>
    <mergeCell ref="J1:J21"/>
    <mergeCell ref="B19:I19"/>
    <mergeCell ref="B21:I21"/>
    <mergeCell ref="B26:G27"/>
    <mergeCell ref="G4:G6"/>
    <mergeCell ref="H4:H6"/>
    <mergeCell ref="I4:I6"/>
    <mergeCell ref="C2:H3"/>
    <mergeCell ref="B4:B6"/>
    <mergeCell ref="C4:C6"/>
    <mergeCell ref="D4:D6"/>
    <mergeCell ref="E4:E6"/>
  </mergeCells>
  <conditionalFormatting sqref="F7:F18">
    <cfRule type="cellIs" dxfId="6" priority="1" operator="equal">
      <formula>0.8</formula>
    </cfRule>
    <cfRule type="cellIs" dxfId="5" priority="6" operator="lessThan">
      <formula>0.8</formula>
    </cfRule>
    <cfRule type="cellIs" dxfId="4" priority="7" operator="greaterThan">
      <formula>0.8</formula>
    </cfRule>
  </conditionalFormatting>
  <conditionalFormatting sqref="F20">
    <cfRule type="cellIs" dxfId="3" priority="5" operator="greaterThan">
      <formula>0.8</formula>
    </cfRule>
  </conditionalFormatting>
  <conditionalFormatting sqref="G7">
    <cfRule type="cellIs" dxfId="2" priority="4" operator="greaterThan">
      <formula>"R$0"</formula>
    </cfRule>
  </conditionalFormatting>
  <conditionalFormatting sqref="G7:G18">
    <cfRule type="cellIs" dxfId="1" priority="2" operator="greaterThan">
      <formula>0</formula>
    </cfRule>
    <cfRule type="cellIs" dxfId="0" priority="3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Evento 379</vt:lpstr>
      <vt:lpstr>Evento 380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Bia</cp:lastModifiedBy>
  <dcterms:created xsi:type="dcterms:W3CDTF">2020-02-05T12:07:56Z</dcterms:created>
  <dcterms:modified xsi:type="dcterms:W3CDTF">2020-02-11T14:06:55Z</dcterms:modified>
</cp:coreProperties>
</file>